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nelincoln-my.sharepoint.com/personal/smelvin1_unl_edu/Documents/Documents/PSEP &amp; Chem/Chemigation/2023/"/>
    </mc:Choice>
  </mc:AlternateContent>
  <xr:revisionPtr revIDLastSave="0" documentId="8_{1FF1F854-6BEB-4176-94E0-D2B53D0F8C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Sheet1!$C$42:$J$71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G23" i="1"/>
  <c r="L67" i="1"/>
  <c r="M67" i="1" s="1"/>
  <c r="C38" i="1"/>
  <c r="K52" i="1" s="1"/>
  <c r="C36" i="1"/>
  <c r="C37" i="1"/>
  <c r="C39" i="1" s="1"/>
  <c r="I43" i="1"/>
  <c r="C35" i="1"/>
  <c r="L61" i="1" l="1"/>
  <c r="O67" i="1"/>
  <c r="K64" i="1"/>
  <c r="L64" i="1"/>
  <c r="K67" i="1"/>
  <c r="K70" i="1"/>
  <c r="L55" i="1"/>
  <c r="L70" i="1"/>
  <c r="K55" i="1"/>
  <c r="K58" i="1"/>
  <c r="L58" i="1"/>
  <c r="K61" i="1"/>
  <c r="N61" i="1"/>
  <c r="N67" i="1"/>
  <c r="K53" i="1"/>
  <c r="K62" i="1"/>
  <c r="K71" i="1"/>
  <c r="L59" i="1"/>
  <c r="O59" i="1" s="1"/>
  <c r="L68" i="1"/>
  <c r="O68" i="1" s="1"/>
  <c r="K60" i="1"/>
  <c r="K69" i="1"/>
  <c r="L54" i="1"/>
  <c r="O54" i="1" s="1"/>
  <c r="L57" i="1"/>
  <c r="O57" i="1" s="1"/>
  <c r="L60" i="1"/>
  <c r="O60" i="1" s="1"/>
  <c r="L63" i="1"/>
  <c r="O63" i="1" s="1"/>
  <c r="L66" i="1"/>
  <c r="O66" i="1" s="1"/>
  <c r="L69" i="1"/>
  <c r="O69" i="1" s="1"/>
  <c r="M64" i="1"/>
  <c r="K59" i="1"/>
  <c r="K68" i="1"/>
  <c r="L53" i="1"/>
  <c r="O53" i="1" s="1"/>
  <c r="L62" i="1"/>
  <c r="O62" i="1" s="1"/>
  <c r="L71" i="1"/>
  <c r="O71" i="1" s="1"/>
  <c r="K57" i="1"/>
  <c r="K63" i="1"/>
  <c r="K56" i="1"/>
  <c r="K65" i="1"/>
  <c r="L56" i="1"/>
  <c r="O56" i="1" s="1"/>
  <c r="L65" i="1"/>
  <c r="O65" i="1" s="1"/>
  <c r="K54" i="1"/>
  <c r="K66" i="1"/>
  <c r="L52" i="1"/>
  <c r="O52" i="1" s="1"/>
  <c r="C41" i="1"/>
  <c r="A41" i="1" s="1"/>
  <c r="G43" i="1"/>
  <c r="H45" i="1"/>
  <c r="C55" i="1"/>
  <c r="C56" i="1" s="1"/>
  <c r="D54" i="1"/>
  <c r="D53" i="1"/>
  <c r="G53" i="1" s="1"/>
  <c r="D52" i="1"/>
  <c r="D45" i="1"/>
  <c r="J44" i="1"/>
  <c r="H44" i="1"/>
  <c r="F44" i="1"/>
  <c r="D44" i="1"/>
  <c r="C43" i="1"/>
  <c r="N70" i="1" l="1"/>
  <c r="O70" i="1"/>
  <c r="N64" i="1"/>
  <c r="O64" i="1"/>
  <c r="N58" i="1"/>
  <c r="O58" i="1"/>
  <c r="M61" i="1"/>
  <c r="O61" i="1"/>
  <c r="N55" i="1"/>
  <c r="O55" i="1"/>
  <c r="M70" i="1"/>
  <c r="M58" i="1"/>
  <c r="M55" i="1"/>
  <c r="N69" i="1"/>
  <c r="M69" i="1"/>
  <c r="N66" i="1"/>
  <c r="M66" i="1"/>
  <c r="N63" i="1"/>
  <c r="M63" i="1"/>
  <c r="N60" i="1"/>
  <c r="M60" i="1"/>
  <c r="N71" i="1"/>
  <c r="M71" i="1"/>
  <c r="N57" i="1"/>
  <c r="M57" i="1"/>
  <c r="N62" i="1"/>
  <c r="M62" i="1"/>
  <c r="N54" i="1"/>
  <c r="M54" i="1"/>
  <c r="N53" i="1"/>
  <c r="M53" i="1"/>
  <c r="N68" i="1"/>
  <c r="M68" i="1"/>
  <c r="N65" i="1"/>
  <c r="M65" i="1"/>
  <c r="N59" i="1"/>
  <c r="M59" i="1"/>
  <c r="N56" i="1"/>
  <c r="M56" i="1"/>
  <c r="N52" i="1"/>
  <c r="M52" i="1"/>
  <c r="G54" i="1"/>
  <c r="H52" i="1"/>
  <c r="F52" i="1"/>
  <c r="G52" i="1"/>
  <c r="F53" i="1"/>
  <c r="H53" i="1"/>
  <c r="H54" i="1"/>
  <c r="F54" i="1"/>
  <c r="D55" i="1"/>
  <c r="C57" i="1"/>
  <c r="D56" i="1"/>
  <c r="E53" i="1"/>
  <c r="E52" i="1"/>
  <c r="E54" i="1"/>
  <c r="F56" i="1" l="1"/>
  <c r="G56" i="1"/>
  <c r="H56" i="1"/>
  <c r="H55" i="1"/>
  <c r="G55" i="1"/>
  <c r="F55" i="1"/>
  <c r="E56" i="1"/>
  <c r="E55" i="1"/>
  <c r="J53" i="1"/>
  <c r="I53" i="1"/>
  <c r="I52" i="1"/>
  <c r="J52" i="1"/>
  <c r="I54" i="1"/>
  <c r="J54" i="1"/>
  <c r="C58" i="1"/>
  <c r="D57" i="1"/>
  <c r="J55" i="1" l="1"/>
  <c r="I56" i="1"/>
  <c r="F57" i="1"/>
  <c r="G57" i="1"/>
  <c r="H57" i="1"/>
  <c r="J56" i="1"/>
  <c r="I55" i="1"/>
  <c r="C59" i="1"/>
  <c r="D58" i="1"/>
  <c r="E57" i="1"/>
  <c r="G58" i="1" l="1"/>
  <c r="F58" i="1"/>
  <c r="H58" i="1"/>
  <c r="I57" i="1"/>
  <c r="J57" i="1"/>
  <c r="C60" i="1"/>
  <c r="D59" i="1"/>
  <c r="E58" i="1"/>
  <c r="F59" i="1" l="1"/>
  <c r="G59" i="1"/>
  <c r="H59" i="1"/>
  <c r="C61" i="1"/>
  <c r="D60" i="1"/>
  <c r="I58" i="1"/>
  <c r="J58" i="1"/>
  <c r="E59" i="1"/>
  <c r="H60" i="1" l="1"/>
  <c r="F60" i="1"/>
  <c r="G60" i="1"/>
  <c r="I59" i="1"/>
  <c r="J59" i="1"/>
  <c r="C62" i="1"/>
  <c r="D61" i="1"/>
  <c r="E60" i="1"/>
  <c r="F61" i="1" l="1"/>
  <c r="G61" i="1"/>
  <c r="H61" i="1"/>
  <c r="I60" i="1"/>
  <c r="J60" i="1"/>
  <c r="E61" i="1"/>
  <c r="C63" i="1"/>
  <c r="D62" i="1"/>
  <c r="F62" i="1" l="1"/>
  <c r="H62" i="1"/>
  <c r="G62" i="1"/>
  <c r="E62" i="1"/>
  <c r="C64" i="1"/>
  <c r="D63" i="1"/>
  <c r="I61" i="1"/>
  <c r="J61" i="1"/>
  <c r="G63" i="1" l="1"/>
  <c r="H63" i="1"/>
  <c r="F63" i="1"/>
  <c r="E63" i="1"/>
  <c r="I62" i="1"/>
  <c r="J62" i="1"/>
  <c r="C65" i="1"/>
  <c r="D64" i="1"/>
  <c r="F64" i="1" l="1"/>
  <c r="H64" i="1"/>
  <c r="G64" i="1"/>
  <c r="E64" i="1"/>
  <c r="C66" i="1"/>
  <c r="D65" i="1"/>
  <c r="I63" i="1"/>
  <c r="J63" i="1"/>
  <c r="H65" i="1" l="1"/>
  <c r="F65" i="1"/>
  <c r="G65" i="1"/>
  <c r="E65" i="1"/>
  <c r="I64" i="1"/>
  <c r="J64" i="1"/>
  <c r="C67" i="1"/>
  <c r="D66" i="1"/>
  <c r="H66" i="1" l="1"/>
  <c r="F66" i="1"/>
  <c r="G66" i="1"/>
  <c r="E66" i="1"/>
  <c r="C68" i="1"/>
  <c r="D67" i="1"/>
  <c r="I65" i="1"/>
  <c r="J65" i="1"/>
  <c r="H67" i="1" l="1"/>
  <c r="F67" i="1"/>
  <c r="G67" i="1"/>
  <c r="E67" i="1"/>
  <c r="I66" i="1"/>
  <c r="J66" i="1"/>
  <c r="C69" i="1"/>
  <c r="D68" i="1"/>
  <c r="F68" i="1" l="1"/>
  <c r="G68" i="1"/>
  <c r="H68" i="1"/>
  <c r="E68" i="1"/>
  <c r="C70" i="1"/>
  <c r="D69" i="1"/>
  <c r="I67" i="1"/>
  <c r="J67" i="1"/>
  <c r="G69" i="1" l="1"/>
  <c r="F69" i="1"/>
  <c r="H69" i="1"/>
  <c r="E69" i="1"/>
  <c r="I68" i="1"/>
  <c r="J68" i="1"/>
  <c r="C71" i="1"/>
  <c r="D71" i="1" s="1"/>
  <c r="D70" i="1"/>
  <c r="F70" i="1" l="1"/>
  <c r="G70" i="1"/>
  <c r="H70" i="1"/>
  <c r="F71" i="1"/>
  <c r="G71" i="1"/>
  <c r="H71" i="1"/>
  <c r="E70" i="1"/>
  <c r="E71" i="1"/>
  <c r="I69" i="1"/>
  <c r="J69" i="1"/>
  <c r="I71" i="1" l="1"/>
  <c r="J71" i="1"/>
  <c r="C40" i="1"/>
  <c r="I70" i="1"/>
  <c r="J70" i="1"/>
</calcChain>
</file>

<file path=xl/sharedStrings.xml><?xml version="1.0" encoding="utf-8"?>
<sst xmlns="http://schemas.openxmlformats.org/spreadsheetml/2006/main" count="127" uniqueCount="95">
  <si>
    <t>Directions for Use:</t>
  </si>
  <si>
    <t>Field Information</t>
  </si>
  <si>
    <t>Field Identification</t>
  </si>
  <si>
    <t>Field 35</t>
  </si>
  <si>
    <t>Legal Description (Q-S-T-R)</t>
  </si>
  <si>
    <t>Quarter</t>
  </si>
  <si>
    <t>NW</t>
  </si>
  <si>
    <t xml:space="preserve">Section </t>
  </si>
  <si>
    <t>Township</t>
  </si>
  <si>
    <t>28N</t>
  </si>
  <si>
    <t>Range</t>
  </si>
  <si>
    <t>2E</t>
  </si>
  <si>
    <t>Chemigation Permit Number</t>
  </si>
  <si>
    <t>Chemical Application</t>
  </si>
  <si>
    <t>Application Rate</t>
  </si>
  <si>
    <t>gal/ac</t>
  </si>
  <si>
    <t>Product</t>
  </si>
  <si>
    <t>System Information</t>
  </si>
  <si>
    <t>Example</t>
  </si>
  <si>
    <t>Your Field</t>
  </si>
  <si>
    <t>Irrigation system distance to last tower (feet)</t>
  </si>
  <si>
    <t>Irrigation system  pipeline length (feet)</t>
  </si>
  <si>
    <t>Throw of the last sprinkler (feet)</t>
  </si>
  <si>
    <t>Pivot revolution time at the 100% setting (hr/rev)</t>
  </si>
  <si>
    <t>Degrees of a circle the end gun is on in each corner (degrees)</t>
  </si>
  <si>
    <t>Calculated Values</t>
  </si>
  <si>
    <t>Distance Traveled by Last Tower per Revolution (feet)</t>
  </si>
  <si>
    <t>Circumference</t>
  </si>
  <si>
    <t>Irrigated Area</t>
  </si>
  <si>
    <t>Chemical volume needed</t>
  </si>
  <si>
    <t>Injection Rate When System at 100% Timer (gph)</t>
  </si>
  <si>
    <t>Rated capacity of injection pump</t>
  </si>
  <si>
    <t>Section</t>
  </si>
  <si>
    <t>Percent</t>
  </si>
  <si>
    <t>Estimated</t>
  </si>
  <si>
    <t>Water</t>
  </si>
  <si>
    <t>Area</t>
  </si>
  <si>
    <t xml:space="preserve">Chemical </t>
  </si>
  <si>
    <t xml:space="preserve">Timer </t>
  </si>
  <si>
    <t>Revolution</t>
  </si>
  <si>
    <t>Travel</t>
  </si>
  <si>
    <t>Application</t>
  </si>
  <si>
    <t>Irrigated</t>
  </si>
  <si>
    <t>Injection</t>
  </si>
  <si>
    <t>Setting</t>
  </si>
  <si>
    <t>Time</t>
  </si>
  <si>
    <t>Speed</t>
  </si>
  <si>
    <t>Depth</t>
  </si>
  <si>
    <t>Per Hour</t>
  </si>
  <si>
    <t>Rate</t>
  </si>
  <si>
    <t>%</t>
  </si>
  <si>
    <t>Hours</t>
  </si>
  <si>
    <t>feet/minute</t>
  </si>
  <si>
    <t>Inches</t>
  </si>
  <si>
    <t>ac/hr</t>
  </si>
  <si>
    <t>gph</t>
  </si>
  <si>
    <t>oz/min</t>
  </si>
  <si>
    <t>ml/min</t>
  </si>
  <si>
    <t xml:space="preserve">Chemigation  System Calibration Table   </t>
  </si>
  <si>
    <t xml:space="preserve">Certification No.  </t>
  </si>
  <si>
    <t>41-04-44</t>
  </si>
  <si>
    <t>Highlight the chart at the bottom and print it out for use in the pivot control panel.</t>
  </si>
  <si>
    <t>Green Section Below:</t>
  </si>
  <si>
    <t>Product:</t>
  </si>
  <si>
    <t>App. Rate:</t>
  </si>
  <si>
    <t>Acres Treated per Revolution with end gun off (acres)</t>
  </si>
  <si>
    <t>Acres Treated per Revolution with end gun on 360 (acres)</t>
  </si>
  <si>
    <t>Acres Treated per Revolution with end gun on corners only (acres)</t>
  </si>
  <si>
    <r>
      <t xml:space="preserve">Field Identification -  enter your field identfication information (example:  Field 35, Jones3, NW80, etc)   </t>
    </r>
    <r>
      <rPr>
        <i/>
        <sz val="14"/>
        <color theme="1"/>
        <rFont val="Calibri"/>
        <family val="2"/>
        <scheme val="minor"/>
      </rPr>
      <t xml:space="preserve"> (Cell D20)</t>
    </r>
  </si>
  <si>
    <r>
      <t xml:space="preserve">Legal Description -  Enter the Quarter, Section, Township, Range legal description of the property   </t>
    </r>
    <r>
      <rPr>
        <i/>
        <sz val="14"/>
        <color theme="1"/>
        <rFont val="Calibri"/>
        <family val="2"/>
        <scheme val="minor"/>
      </rPr>
      <t>(cells C21, E21, G21, and I21)</t>
    </r>
  </si>
  <si>
    <r>
      <t xml:space="preserve">Enter the Nebraska Chemigation Permit Number for the site  </t>
    </r>
    <r>
      <rPr>
        <i/>
        <sz val="14"/>
        <color theme="1"/>
        <rFont val="Calibri"/>
        <family val="2"/>
        <scheme val="minor"/>
      </rPr>
      <t>(cell C22)</t>
    </r>
  </si>
  <si>
    <t>Difference</t>
  </si>
  <si>
    <t>End Gun Off vs.</t>
  </si>
  <si>
    <t>End Gun ON</t>
  </si>
  <si>
    <t>Total Amount of Chemical Needed with End Gun Off (gallons)</t>
  </si>
  <si>
    <t>Gallons/a</t>
  </si>
  <si>
    <t>Fertilizer Product</t>
  </si>
  <si>
    <t>Desired N rate, lb/a</t>
  </si>
  <si>
    <t>Pounds Nitrogen to Gallons UAN Fertilizer Calculater</t>
  </si>
  <si>
    <t>End Gun Off Full Circle (Recommended)</t>
  </si>
  <si>
    <t>End Gun On</t>
  </si>
  <si>
    <r>
      <t xml:space="preserve">Enter the chemical application rate in gallons per acre (cell C23) and the product you will apply (28% UAN, 32% UAN, Lorsban 4E, etc.)  </t>
    </r>
    <r>
      <rPr>
        <i/>
        <sz val="14"/>
        <color theme="1"/>
        <rFont val="Calibri"/>
        <family val="2"/>
        <scheme val="minor"/>
      </rPr>
      <t>(cell G22)</t>
    </r>
    <r>
      <rPr>
        <sz val="14"/>
        <color theme="1"/>
        <rFont val="Calibri"/>
        <family val="2"/>
        <scheme val="minor"/>
      </rPr>
      <t>. Use the calculator below if figuring gallons of UAN needed to deliver a lb/a nitrogen rate.</t>
    </r>
  </si>
  <si>
    <t>28% UAN</t>
  </si>
  <si>
    <t>% of application rate compared to when end gun is off</t>
  </si>
  <si>
    <t>Throw of the end gun (feet), enter 0 if no end gun</t>
  </si>
  <si>
    <t>Total irrigation system flow including endgun (if equiped) flow (gpm)</t>
  </si>
  <si>
    <t>Blue Section Below (Replace the figures in the gray box with your pivot's specifications):</t>
  </si>
  <si>
    <r>
      <t xml:space="preserve">Enter the length of your center pivot to the last tower in feet  </t>
    </r>
    <r>
      <rPr>
        <i/>
        <sz val="14"/>
        <color theme="1"/>
        <rFont val="Calibri"/>
        <family val="2"/>
        <scheme val="minor"/>
      </rPr>
      <t>(cell C26)</t>
    </r>
  </si>
  <si>
    <r>
      <t xml:space="preserve">Enter the length of your center pivot to the end of the pipelline in feet </t>
    </r>
    <r>
      <rPr>
        <i/>
        <sz val="14"/>
        <color theme="1"/>
        <rFont val="Calibri"/>
        <family val="2"/>
        <scheme val="minor"/>
      </rPr>
      <t>(cell C27)</t>
    </r>
  </si>
  <si>
    <r>
      <t xml:space="preserve">Enter the radius of throw for the last sprinkler in feet  </t>
    </r>
    <r>
      <rPr>
        <i/>
        <sz val="14"/>
        <color theme="1"/>
        <rFont val="Calibri"/>
        <family val="2"/>
        <scheme val="minor"/>
      </rPr>
      <t>(cell C28)</t>
    </r>
  </si>
  <si>
    <t>Enter the radius of throw of the end gun on your pivot in feet  (cell C29)</t>
  </si>
  <si>
    <r>
      <t xml:space="preserve">Enter the irrigation system flow rate (gpm) including end gun even if it is turned off  </t>
    </r>
    <r>
      <rPr>
        <i/>
        <sz val="14"/>
        <color theme="1"/>
        <rFont val="Calibri"/>
        <family val="2"/>
        <scheme val="minor"/>
      </rPr>
      <t>(cell C30)</t>
    </r>
  </si>
  <si>
    <r>
      <t xml:space="preserve">Enter your center pivot's revolution time when set at the 100% timer setting in hours  </t>
    </r>
    <r>
      <rPr>
        <i/>
        <sz val="14"/>
        <color theme="1"/>
        <rFont val="Calibri"/>
        <family val="2"/>
        <scheme val="minor"/>
      </rPr>
      <t>(cell C31)</t>
    </r>
  </si>
  <si>
    <r>
      <t xml:space="preserve">Enter the degrees of the revolution the end gun on your center pivot is on in each corner </t>
    </r>
    <r>
      <rPr>
        <i/>
        <sz val="14"/>
        <color theme="1"/>
        <rFont val="Calibri"/>
        <family val="2"/>
        <scheme val="minor"/>
      </rPr>
      <t>(cell C32)</t>
    </r>
  </si>
  <si>
    <t>Save this file on your computer using the povot's name for future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</si>
</sst>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Arial Black"/>
      <family val="2"/>
    </font>
    <font>
      <b/>
      <u/>
      <sz val="2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u/>
      <sz val="16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2" fontId="0" fillId="3" borderId="0" xfId="0" applyNumberFormat="1" applyFill="1"/>
    <xf numFmtId="0" fontId="0" fillId="3" borderId="0" xfId="0" applyFill="1"/>
    <xf numFmtId="0" fontId="3" fillId="3" borderId="0" xfId="0" applyFont="1" applyFill="1"/>
    <xf numFmtId="1" fontId="7" fillId="3" borderId="0" xfId="0" applyNumberFormat="1" applyFont="1" applyFill="1"/>
    <xf numFmtId="164" fontId="8" fillId="3" borderId="0" xfId="0" applyNumberFormat="1" applyFont="1" applyFill="1"/>
    <xf numFmtId="164" fontId="7" fillId="3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" fontId="13" fillId="4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/>
    </xf>
    <xf numFmtId="1" fontId="14" fillId="4" borderId="13" xfId="0" applyNumberFormat="1" applyFont="1" applyFill="1" applyBorder="1" applyAlignment="1">
      <alignment horizontal="center"/>
    </xf>
    <xf numFmtId="0" fontId="15" fillId="4" borderId="14" xfId="0" applyFont="1" applyFill="1" applyBorder="1"/>
    <xf numFmtId="0" fontId="10" fillId="0" borderId="9" xfId="0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19" fillId="0" borderId="0" xfId="0" applyFont="1"/>
    <xf numFmtId="0" fontId="5" fillId="5" borderId="0" xfId="0" applyFon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7" fillId="5" borderId="0" xfId="0" applyFont="1" applyFill="1"/>
    <xf numFmtId="0" fontId="8" fillId="5" borderId="0" xfId="0" applyFont="1" applyFill="1"/>
    <xf numFmtId="0" fontId="4" fillId="5" borderId="0" xfId="0" applyFont="1" applyFill="1"/>
    <xf numFmtId="0" fontId="20" fillId="0" borderId="0" xfId="0" applyFont="1"/>
    <xf numFmtId="164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6" fillId="4" borderId="18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0" fillId="4" borderId="18" xfId="0" applyFill="1" applyBorder="1"/>
    <xf numFmtId="0" fontId="11" fillId="4" borderId="19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8" fillId="3" borderId="0" xfId="0" applyNumberFormat="1" applyFont="1" applyFill="1" applyAlignment="1">
      <alignment vertical="center"/>
    </xf>
    <xf numFmtId="1" fontId="7" fillId="3" borderId="0" xfId="1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7" borderId="0" xfId="0" applyFont="1" applyFill="1" applyAlignment="1">
      <alignment wrapText="1"/>
    </xf>
    <xf numFmtId="0" fontId="0" fillId="10" borderId="0" xfId="0" applyFill="1"/>
    <xf numFmtId="0" fontId="0" fillId="10" borderId="28" xfId="0" applyFill="1" applyBorder="1"/>
    <xf numFmtId="0" fontId="0" fillId="10" borderId="30" xfId="0" applyFill="1" applyBorder="1"/>
    <xf numFmtId="0" fontId="0" fillId="10" borderId="31" xfId="0" applyFill="1" applyBorder="1"/>
    <xf numFmtId="164" fontId="7" fillId="3" borderId="0" xfId="0" applyNumberFormat="1" applyFont="1" applyFill="1" applyAlignment="1">
      <alignment horizontal="right"/>
    </xf>
    <xf numFmtId="0" fontId="0" fillId="9" borderId="27" xfId="0" applyFill="1" applyBorder="1" applyProtection="1">
      <protection locked="0"/>
    </xf>
    <xf numFmtId="9" fontId="0" fillId="9" borderId="27" xfId="0" applyNumberFormat="1" applyFill="1" applyBorder="1" applyAlignment="1" applyProtection="1">
      <alignment horizontal="right"/>
      <protection locked="0"/>
    </xf>
    <xf numFmtId="2" fontId="0" fillId="9" borderId="29" xfId="0" applyNumberFormat="1" applyFill="1" applyBorder="1" applyProtection="1">
      <protection locked="0"/>
    </xf>
    <xf numFmtId="0" fontId="7" fillId="9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0" fillId="6" borderId="20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7" fillId="2" borderId="0" xfId="0" applyFont="1" applyFill="1" applyAlignment="1" applyProtection="1">
      <alignment horizontal="center"/>
      <protection locked="0"/>
    </xf>
    <xf numFmtId="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3366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="80" zoomScaleNormal="80" workbookViewId="0">
      <selection activeCell="E15" sqref="E15"/>
    </sheetView>
  </sheetViews>
  <sheetFormatPr defaultRowHeight="15" x14ac:dyDescent="0.25"/>
  <cols>
    <col min="1" max="1" width="83.7109375" customWidth="1"/>
    <col min="2" max="2" width="21.5703125" customWidth="1"/>
    <col min="3" max="3" width="20.7109375" customWidth="1"/>
    <col min="4" max="10" width="18.7109375" customWidth="1"/>
    <col min="11" max="15" width="18.85546875" customWidth="1"/>
  </cols>
  <sheetData>
    <row r="1" spans="1:7" ht="27" x14ac:dyDescent="0.5">
      <c r="A1" s="1" t="s">
        <v>0</v>
      </c>
    </row>
    <row r="2" spans="1:7" ht="22.5" x14ac:dyDescent="0.45">
      <c r="A2" s="37" t="s">
        <v>62</v>
      </c>
    </row>
    <row r="3" spans="1:7" ht="18.75" x14ac:dyDescent="0.3">
      <c r="A3" s="36" t="s">
        <v>68</v>
      </c>
    </row>
    <row r="4" spans="1:7" ht="18.75" x14ac:dyDescent="0.3">
      <c r="A4" s="36" t="s">
        <v>69</v>
      </c>
    </row>
    <row r="5" spans="1:7" ht="18.75" x14ac:dyDescent="0.3">
      <c r="A5" s="36" t="s">
        <v>70</v>
      </c>
    </row>
    <row r="6" spans="1:7" ht="18.75" x14ac:dyDescent="0.3">
      <c r="A6" s="36" t="s">
        <v>81</v>
      </c>
    </row>
    <row r="7" spans="1:7" ht="23.25" thickBot="1" x14ac:dyDescent="0.5">
      <c r="A7" s="37" t="s">
        <v>86</v>
      </c>
    </row>
    <row r="8" spans="1:7" ht="18.75" x14ac:dyDescent="0.3">
      <c r="A8" s="36" t="s">
        <v>87</v>
      </c>
      <c r="E8" s="78" t="s">
        <v>78</v>
      </c>
      <c r="F8" s="79"/>
      <c r="G8" s="80"/>
    </row>
    <row r="9" spans="1:7" ht="18.75" x14ac:dyDescent="0.3">
      <c r="A9" s="36" t="s">
        <v>88</v>
      </c>
      <c r="E9" s="70">
        <v>30</v>
      </c>
      <c r="F9" s="65" t="s">
        <v>77</v>
      </c>
      <c r="G9" s="66"/>
    </row>
    <row r="10" spans="1:7" ht="18.75" x14ac:dyDescent="0.3">
      <c r="A10" s="36" t="s">
        <v>89</v>
      </c>
      <c r="E10" s="71" t="s">
        <v>82</v>
      </c>
      <c r="F10" s="65" t="s">
        <v>76</v>
      </c>
      <c r="G10" s="66"/>
    </row>
    <row r="11" spans="1:7" ht="19.5" thickBot="1" x14ac:dyDescent="0.35">
      <c r="A11" s="36" t="s">
        <v>90</v>
      </c>
      <c r="E11" s="72">
        <f>E9/IF(E10="32% UAN", 3.54, 2.98)</f>
        <v>10.067114093959731</v>
      </c>
      <c r="F11" s="67" t="s">
        <v>75</v>
      </c>
      <c r="G11" s="68"/>
    </row>
    <row r="12" spans="1:7" ht="18.75" x14ac:dyDescent="0.3">
      <c r="A12" s="36" t="s">
        <v>91</v>
      </c>
    </row>
    <row r="13" spans="1:7" ht="18.75" x14ac:dyDescent="0.3">
      <c r="A13" s="36" t="s">
        <v>92</v>
      </c>
    </row>
    <row r="14" spans="1:7" ht="18.75" x14ac:dyDescent="0.3">
      <c r="A14" s="36" t="s">
        <v>93</v>
      </c>
    </row>
    <row r="16" spans="1:7" ht="21" x14ac:dyDescent="0.35">
      <c r="A16" s="44" t="s">
        <v>61</v>
      </c>
    </row>
    <row r="17" spans="1:9" ht="21" x14ac:dyDescent="0.35">
      <c r="A17" s="44" t="s">
        <v>94</v>
      </c>
    </row>
    <row r="19" spans="1:9" ht="27" x14ac:dyDescent="0.5">
      <c r="A19" s="2" t="s">
        <v>1</v>
      </c>
      <c r="B19" s="3"/>
      <c r="C19" s="3"/>
      <c r="D19" s="3"/>
      <c r="E19" s="3"/>
      <c r="F19" s="3"/>
      <c r="G19" s="3"/>
      <c r="H19" s="3"/>
      <c r="I19" s="3"/>
    </row>
    <row r="20" spans="1:9" ht="21" x14ac:dyDescent="0.35">
      <c r="A20" s="4" t="s">
        <v>2</v>
      </c>
      <c r="B20" s="87" t="s">
        <v>3</v>
      </c>
      <c r="C20" s="87"/>
      <c r="D20" s="87"/>
      <c r="E20" s="87"/>
      <c r="F20" s="87"/>
      <c r="G20" s="6"/>
      <c r="H20" s="6"/>
      <c r="I20" s="6"/>
    </row>
    <row r="21" spans="1:9" ht="18.75" x14ac:dyDescent="0.3">
      <c r="A21" s="4" t="s">
        <v>4</v>
      </c>
      <c r="B21" s="4" t="s">
        <v>5</v>
      </c>
      <c r="C21" s="74" t="s">
        <v>6</v>
      </c>
      <c r="D21" s="7" t="s">
        <v>7</v>
      </c>
      <c r="E21" s="74">
        <v>12</v>
      </c>
      <c r="F21" s="7" t="s">
        <v>8</v>
      </c>
      <c r="G21" s="74" t="s">
        <v>9</v>
      </c>
      <c r="H21" s="7" t="s">
        <v>10</v>
      </c>
      <c r="I21" s="74" t="s">
        <v>11</v>
      </c>
    </row>
    <row r="22" spans="1:9" ht="18.75" x14ac:dyDescent="0.3">
      <c r="A22" s="4" t="s">
        <v>12</v>
      </c>
      <c r="B22" s="8" t="s">
        <v>59</v>
      </c>
      <c r="C22" s="74" t="s">
        <v>60</v>
      </c>
      <c r="D22" s="35"/>
      <c r="E22" s="35"/>
      <c r="F22" s="35"/>
      <c r="G22" s="6"/>
      <c r="H22" s="6"/>
      <c r="I22" s="6"/>
    </row>
    <row r="23" spans="1:9" ht="18.75" x14ac:dyDescent="0.3">
      <c r="A23" s="4" t="s">
        <v>13</v>
      </c>
      <c r="B23" s="4" t="s">
        <v>14</v>
      </c>
      <c r="C23" s="74">
        <v>10.1</v>
      </c>
      <c r="D23" s="8" t="s">
        <v>15</v>
      </c>
      <c r="E23" s="3"/>
      <c r="F23" s="5" t="s">
        <v>16</v>
      </c>
      <c r="G23" s="88" t="str">
        <f>E10</f>
        <v>28% UAN</v>
      </c>
      <c r="H23" s="89"/>
      <c r="I23" s="3"/>
    </row>
    <row r="24" spans="1:9" x14ac:dyDescent="0.25">
      <c r="A24" s="9"/>
      <c r="B24" s="3"/>
      <c r="C24" s="3"/>
      <c r="D24" s="3"/>
      <c r="E24" s="3"/>
      <c r="F24" s="3"/>
      <c r="G24" s="3"/>
      <c r="H24" s="3"/>
      <c r="I24" s="3"/>
    </row>
    <row r="25" spans="1:9" ht="27.75" x14ac:dyDescent="0.5">
      <c r="A25" s="38" t="s">
        <v>17</v>
      </c>
      <c r="B25" s="39" t="s">
        <v>18</v>
      </c>
      <c r="C25" s="39" t="s">
        <v>19</v>
      </c>
      <c r="D25" s="40"/>
      <c r="E25" s="40"/>
      <c r="F25" s="40"/>
      <c r="G25" s="40"/>
      <c r="H25" s="40"/>
      <c r="I25" s="40"/>
    </row>
    <row r="26" spans="1:9" ht="18" x14ac:dyDescent="0.25">
      <c r="A26" s="41" t="s">
        <v>20</v>
      </c>
      <c r="B26" s="42">
        <v>1280</v>
      </c>
      <c r="C26" s="73">
        <v>1250</v>
      </c>
      <c r="D26" s="40"/>
      <c r="E26" s="40"/>
      <c r="F26" s="40"/>
      <c r="G26" s="40"/>
      <c r="H26" s="40"/>
      <c r="I26" s="40"/>
    </row>
    <row r="27" spans="1:9" ht="18" x14ac:dyDescent="0.25">
      <c r="A27" s="41" t="s">
        <v>21</v>
      </c>
      <c r="B27" s="42">
        <v>1274</v>
      </c>
      <c r="C27" s="73">
        <v>1300</v>
      </c>
      <c r="D27" s="40"/>
      <c r="E27" s="40"/>
      <c r="F27" s="40"/>
      <c r="G27" s="40"/>
      <c r="H27" s="40"/>
      <c r="I27" s="40"/>
    </row>
    <row r="28" spans="1:9" ht="18" x14ac:dyDescent="0.25">
      <c r="A28" s="41" t="s">
        <v>22</v>
      </c>
      <c r="B28" s="42">
        <v>20</v>
      </c>
      <c r="C28" s="73">
        <v>0</v>
      </c>
      <c r="D28" s="40"/>
      <c r="E28" s="40"/>
      <c r="F28" s="40"/>
      <c r="G28" s="40"/>
      <c r="H28" s="40"/>
      <c r="I28" s="40"/>
    </row>
    <row r="29" spans="1:9" ht="18" x14ac:dyDescent="0.25">
      <c r="A29" s="41" t="s">
        <v>84</v>
      </c>
      <c r="B29" s="42">
        <v>90</v>
      </c>
      <c r="C29" s="73">
        <v>0</v>
      </c>
      <c r="D29" s="40"/>
      <c r="E29" s="40"/>
      <c r="F29" s="40"/>
      <c r="G29" s="40"/>
      <c r="H29" s="40"/>
      <c r="I29" s="40"/>
    </row>
    <row r="30" spans="1:9" ht="18" x14ac:dyDescent="0.25">
      <c r="A30" s="41" t="s">
        <v>85</v>
      </c>
      <c r="B30" s="42">
        <v>800</v>
      </c>
      <c r="C30" s="73">
        <v>746.7</v>
      </c>
      <c r="D30" s="40"/>
      <c r="E30" s="40"/>
      <c r="F30" s="40"/>
      <c r="G30" s="40"/>
      <c r="H30" s="40"/>
      <c r="I30" s="40"/>
    </row>
    <row r="31" spans="1:9" ht="18" x14ac:dyDescent="0.25">
      <c r="A31" s="41" t="s">
        <v>23</v>
      </c>
      <c r="B31" s="42">
        <v>20</v>
      </c>
      <c r="C31" s="73">
        <v>19.25</v>
      </c>
      <c r="D31" s="40"/>
      <c r="E31" s="40"/>
      <c r="F31" s="40"/>
      <c r="G31" s="40"/>
      <c r="H31" s="40"/>
      <c r="I31" s="40"/>
    </row>
    <row r="32" spans="1:9" ht="18" x14ac:dyDescent="0.25">
      <c r="A32" s="41" t="s">
        <v>24</v>
      </c>
      <c r="B32" s="42">
        <v>30</v>
      </c>
      <c r="C32" s="73">
        <v>0</v>
      </c>
      <c r="D32" s="40"/>
      <c r="E32" s="40"/>
      <c r="F32" s="40"/>
      <c r="G32" s="40"/>
      <c r="H32" s="40"/>
      <c r="I32" s="40"/>
    </row>
    <row r="33" spans="1:15" ht="18.75" x14ac:dyDescent="0.3">
      <c r="A33" s="43"/>
      <c r="B33" s="41"/>
      <c r="C33" s="42"/>
      <c r="D33" s="40"/>
      <c r="E33" s="40"/>
      <c r="F33" s="40"/>
      <c r="G33" s="40"/>
      <c r="H33" s="40"/>
      <c r="I33" s="40"/>
    </row>
    <row r="34" spans="1:15" ht="27.75" x14ac:dyDescent="0.5">
      <c r="A34" s="10" t="s">
        <v>25</v>
      </c>
      <c r="B34" s="11" t="s">
        <v>18</v>
      </c>
      <c r="C34" s="11" t="s">
        <v>19</v>
      </c>
      <c r="D34" s="12"/>
      <c r="E34" s="12"/>
      <c r="F34" s="13"/>
      <c r="G34" s="13"/>
      <c r="H34" s="13"/>
      <c r="I34" s="13"/>
    </row>
    <row r="35" spans="1:15" ht="18.75" x14ac:dyDescent="0.3">
      <c r="A35" s="14" t="s">
        <v>26</v>
      </c>
      <c r="B35" s="16">
        <v>8042</v>
      </c>
      <c r="C35" s="17">
        <f>$C$26*2*3.1416</f>
        <v>7854</v>
      </c>
      <c r="D35" s="15" t="s">
        <v>27</v>
      </c>
      <c r="E35" s="13"/>
      <c r="F35" s="13"/>
      <c r="G35" s="13"/>
      <c r="H35" s="13"/>
      <c r="I35" s="13"/>
    </row>
    <row r="36" spans="1:15" ht="18.75" x14ac:dyDescent="0.3">
      <c r="A36" s="14" t="s">
        <v>67</v>
      </c>
      <c r="B36" s="16">
        <v>125</v>
      </c>
      <c r="C36" s="17">
        <f>((($C$27+$C$28)^2)*3.1416/43560)*((360-(4*$C$32))/360)+(4*((($C$27+$C$29)^2)*3.1416/43560)*$C$32/360)</f>
        <v>121.88484848484849</v>
      </c>
      <c r="D36" s="17" t="s">
        <v>28</v>
      </c>
      <c r="E36" s="13"/>
      <c r="F36" s="13"/>
      <c r="G36" s="13"/>
      <c r="H36" s="13"/>
      <c r="I36" s="13"/>
    </row>
    <row r="37" spans="1:15" ht="18.75" x14ac:dyDescent="0.3">
      <c r="A37" s="14" t="s">
        <v>65</v>
      </c>
      <c r="B37" s="16">
        <v>120.8</v>
      </c>
      <c r="C37" s="17">
        <f>((($C$27+$C$28)^2)*3.1416/43560)</f>
        <v>121.88484848484849</v>
      </c>
      <c r="D37" s="17" t="s">
        <v>28</v>
      </c>
      <c r="E37" s="13"/>
      <c r="F37" s="13"/>
      <c r="G37" s="13"/>
      <c r="H37" s="13"/>
      <c r="I37" s="13"/>
    </row>
    <row r="38" spans="1:15" ht="18.75" x14ac:dyDescent="0.3">
      <c r="A38" s="14" t="s">
        <v>66</v>
      </c>
      <c r="B38" s="16">
        <v>134.19999999999999</v>
      </c>
      <c r="C38" s="69">
        <f>IF($C$29=0,((($C$27+$C$28)^2)*3.1416/43560),((($C$27+$C$29)^2)*3.1416/43560))</f>
        <v>121.88484848484849</v>
      </c>
      <c r="D38" s="17" t="s">
        <v>28</v>
      </c>
      <c r="E38" s="13"/>
      <c r="F38" s="13"/>
      <c r="G38" s="13"/>
      <c r="H38" s="13"/>
      <c r="I38" s="13"/>
    </row>
    <row r="39" spans="1:15" ht="18.75" x14ac:dyDescent="0.3">
      <c r="A39" s="14" t="s">
        <v>74</v>
      </c>
      <c r="B39" s="16">
        <v>1250</v>
      </c>
      <c r="C39" s="17">
        <f>$C$37*$C$23</f>
        <v>1231.0369696969697</v>
      </c>
      <c r="D39" s="17" t="s">
        <v>29</v>
      </c>
      <c r="E39" s="13"/>
      <c r="F39" s="13"/>
      <c r="G39" s="13"/>
      <c r="H39" s="13"/>
      <c r="I39" s="13"/>
    </row>
    <row r="40" spans="1:15" ht="18.75" x14ac:dyDescent="0.3">
      <c r="A40" s="14" t="s">
        <v>30</v>
      </c>
      <c r="B40" s="16">
        <v>62.6</v>
      </c>
      <c r="C40" s="17">
        <f>$H$71</f>
        <v>63.949972451790636</v>
      </c>
      <c r="D40" s="17" t="s">
        <v>31</v>
      </c>
      <c r="E40" s="13"/>
      <c r="F40" s="13"/>
      <c r="G40" s="13"/>
      <c r="H40" s="13"/>
      <c r="I40" s="13"/>
    </row>
    <row r="41" spans="1:15" ht="36" customHeight="1" thickBot="1" x14ac:dyDescent="0.3">
      <c r="A41" s="64" t="str">
        <f>"If the end gun turns On, the application rate will drop to " &amp; TEXT(C41,"general") &amp; "% of level with end gun off"</f>
        <v>If the end gun turns On, the application rate will drop to 100% of level with end gun off</v>
      </c>
      <c r="B41" s="60">
        <v>90</v>
      </c>
      <c r="C41" s="61">
        <f>ROUND((C37/C38*100),0)</f>
        <v>100</v>
      </c>
      <c r="D41" s="62" t="s">
        <v>83</v>
      </c>
      <c r="E41" s="63"/>
      <c r="F41" s="63"/>
      <c r="G41" s="63"/>
      <c r="H41" s="63"/>
      <c r="I41" s="63"/>
    </row>
    <row r="42" spans="1:15" ht="32.25" customHeight="1" thickTop="1" x14ac:dyDescent="0.25">
      <c r="C42" s="90" t="s">
        <v>58</v>
      </c>
      <c r="D42" s="91"/>
      <c r="E42" s="91"/>
      <c r="F42" s="91"/>
      <c r="G42" s="91"/>
      <c r="H42" s="91"/>
      <c r="I42" s="91"/>
      <c r="J42" s="92"/>
    </row>
    <row r="43" spans="1:15" ht="36" customHeight="1" x14ac:dyDescent="0.25">
      <c r="C43" s="84" t="str">
        <f>B20</f>
        <v>Field 35</v>
      </c>
      <c r="D43" s="85"/>
      <c r="E43" s="85"/>
      <c r="F43" s="85"/>
      <c r="G43" s="85" t="str">
        <f>B22</f>
        <v xml:space="preserve">Certification No.  </v>
      </c>
      <c r="H43" s="85"/>
      <c r="I43" s="85" t="str">
        <f>C22</f>
        <v>41-04-44</v>
      </c>
      <c r="J43" s="86"/>
    </row>
    <row r="44" spans="1:15" ht="34.5" customHeight="1" x14ac:dyDescent="0.25">
      <c r="C44" s="31" t="s">
        <v>5</v>
      </c>
      <c r="D44" s="22" t="str">
        <f>C21</f>
        <v>NW</v>
      </c>
      <c r="E44" s="22" t="s">
        <v>32</v>
      </c>
      <c r="F44" s="22">
        <f>E21</f>
        <v>12</v>
      </c>
      <c r="G44" s="22" t="s">
        <v>8</v>
      </c>
      <c r="H44" s="32" t="str">
        <f>G21</f>
        <v>28N</v>
      </c>
      <c r="I44" s="22" t="s">
        <v>10</v>
      </c>
      <c r="J44" s="33" t="str">
        <f>I21</f>
        <v>2E</v>
      </c>
    </row>
    <row r="45" spans="1:15" ht="38.25" customHeight="1" thickBot="1" x14ac:dyDescent="0.3">
      <c r="C45" s="49" t="s">
        <v>64</v>
      </c>
      <c r="D45" s="34">
        <f>C23</f>
        <v>10.1</v>
      </c>
      <c r="E45" s="34" t="s">
        <v>15</v>
      </c>
      <c r="F45" s="34"/>
      <c r="G45" s="52" t="s">
        <v>63</v>
      </c>
      <c r="H45" s="53" t="str">
        <f>G23</f>
        <v>28% UAN</v>
      </c>
      <c r="I45" s="54"/>
      <c r="J45" s="55"/>
      <c r="K45" s="48"/>
      <c r="L45" s="48"/>
    </row>
    <row r="46" spans="1:15" ht="24" customHeight="1" thickTop="1" thickBot="1" x14ac:dyDescent="0.3">
      <c r="C46" s="50"/>
      <c r="D46" s="51"/>
      <c r="E46" s="51"/>
      <c r="F46" s="51"/>
      <c r="G46" s="81" t="s">
        <v>79</v>
      </c>
      <c r="H46" s="82"/>
      <c r="I46" s="82"/>
      <c r="J46" s="83"/>
      <c r="K46" s="75" t="s">
        <v>80</v>
      </c>
      <c r="L46" s="76"/>
      <c r="M46" s="76"/>
      <c r="N46" s="77"/>
    </row>
    <row r="47" spans="1:15" ht="24" customHeight="1" thickTop="1" thickBot="1" x14ac:dyDescent="0.3">
      <c r="C47" s="30" t="s">
        <v>33</v>
      </c>
      <c r="D47" s="30" t="s">
        <v>34</v>
      </c>
      <c r="E47" s="30" t="s">
        <v>34</v>
      </c>
      <c r="F47" s="30" t="s">
        <v>35</v>
      </c>
      <c r="G47" s="56" t="s">
        <v>36</v>
      </c>
      <c r="H47" s="56" t="s">
        <v>37</v>
      </c>
      <c r="I47" s="56" t="s">
        <v>37</v>
      </c>
      <c r="J47" s="56" t="s">
        <v>37</v>
      </c>
      <c r="K47" s="56" t="s">
        <v>36</v>
      </c>
      <c r="L47" s="56" t="s">
        <v>37</v>
      </c>
      <c r="M47" s="56" t="s">
        <v>37</v>
      </c>
      <c r="N47" s="56" t="s">
        <v>37</v>
      </c>
      <c r="O47" s="57" t="s">
        <v>71</v>
      </c>
    </row>
    <row r="48" spans="1:15" ht="24" customHeight="1" thickTop="1" thickBot="1" x14ac:dyDescent="0.3">
      <c r="C48" s="30" t="s">
        <v>38</v>
      </c>
      <c r="D48" s="30" t="s">
        <v>39</v>
      </c>
      <c r="E48" s="30" t="s">
        <v>40</v>
      </c>
      <c r="F48" s="30" t="s">
        <v>41</v>
      </c>
      <c r="G48" s="30" t="s">
        <v>42</v>
      </c>
      <c r="H48" s="30" t="s">
        <v>43</v>
      </c>
      <c r="I48" s="30" t="s">
        <v>43</v>
      </c>
      <c r="J48" s="30" t="s">
        <v>43</v>
      </c>
      <c r="K48" s="30" t="s">
        <v>42</v>
      </c>
      <c r="L48" s="30" t="s">
        <v>43</v>
      </c>
      <c r="M48" s="30" t="s">
        <v>43</v>
      </c>
      <c r="N48" s="30" t="s">
        <v>43</v>
      </c>
      <c r="O48" s="57" t="s">
        <v>72</v>
      </c>
    </row>
    <row r="49" spans="1:15" ht="24" customHeight="1" thickTop="1" thickBot="1" x14ac:dyDescent="0.3">
      <c r="C49" s="30" t="s">
        <v>44</v>
      </c>
      <c r="D49" s="30" t="s">
        <v>45</v>
      </c>
      <c r="E49" s="30" t="s">
        <v>46</v>
      </c>
      <c r="F49" s="30" t="s">
        <v>47</v>
      </c>
      <c r="G49" s="30" t="s">
        <v>48</v>
      </c>
      <c r="H49" s="30" t="s">
        <v>49</v>
      </c>
      <c r="I49" s="30" t="s">
        <v>49</v>
      </c>
      <c r="J49" s="30" t="s">
        <v>49</v>
      </c>
      <c r="K49" s="30" t="s">
        <v>48</v>
      </c>
      <c r="L49" s="30" t="s">
        <v>49</v>
      </c>
      <c r="M49" s="30" t="s">
        <v>49</v>
      </c>
      <c r="N49" s="30" t="s">
        <v>49</v>
      </c>
      <c r="O49" s="57" t="s">
        <v>73</v>
      </c>
    </row>
    <row r="50" spans="1:15" ht="20.25" customHeight="1" thickTop="1" thickBot="1" x14ac:dyDescent="0.3">
      <c r="C50" s="23" t="s">
        <v>50</v>
      </c>
      <c r="D50" s="23" t="s">
        <v>51</v>
      </c>
      <c r="E50" s="23" t="s">
        <v>52</v>
      </c>
      <c r="F50" s="23" t="s">
        <v>53</v>
      </c>
      <c r="G50" s="23" t="s">
        <v>54</v>
      </c>
      <c r="H50" s="23" t="s">
        <v>55</v>
      </c>
      <c r="I50" s="24" t="s">
        <v>56</v>
      </c>
      <c r="J50" s="24" t="s">
        <v>57</v>
      </c>
      <c r="K50" s="23" t="s">
        <v>54</v>
      </c>
      <c r="L50" s="23" t="s">
        <v>55</v>
      </c>
      <c r="M50" s="24" t="s">
        <v>56</v>
      </c>
      <c r="N50" s="24" t="s">
        <v>57</v>
      </c>
      <c r="O50" s="58" t="s">
        <v>50</v>
      </c>
    </row>
    <row r="51" spans="1:15" ht="11.25" customHeight="1" thickTop="1" thickBot="1" x14ac:dyDescent="0.3">
      <c r="A51" s="18"/>
      <c r="B51" s="19"/>
      <c r="C51" s="25"/>
      <c r="D51" s="26"/>
      <c r="E51" s="26"/>
      <c r="F51" s="27"/>
      <c r="G51" s="27"/>
      <c r="H51" s="28"/>
      <c r="I51" s="28"/>
      <c r="J51" s="29"/>
      <c r="K51" s="27"/>
      <c r="L51" s="28"/>
      <c r="M51" s="28"/>
      <c r="N51" s="29"/>
    </row>
    <row r="52" spans="1:15" ht="24" customHeight="1" thickTop="1" thickBot="1" x14ac:dyDescent="0.3">
      <c r="C52" s="20">
        <v>5</v>
      </c>
      <c r="D52" s="45">
        <f>$C$31/($C52/100)</f>
        <v>385</v>
      </c>
      <c r="E52" s="45">
        <f>$C$35/($D52*60)</f>
        <v>0.34</v>
      </c>
      <c r="F52" s="46">
        <f>$D52*($C$30/453)/$C$38</f>
        <v>5.2066568623609175</v>
      </c>
      <c r="G52" s="46">
        <f>$C$37/$D52</f>
        <v>0.3165840220385675</v>
      </c>
      <c r="H52" s="45">
        <f>($C$37/$D52)*$C$23</f>
        <v>3.1974986225895319</v>
      </c>
      <c r="I52" s="47">
        <f>$H52*2.1333</f>
        <v>6.821223811570249</v>
      </c>
      <c r="J52" s="47">
        <f>$H52*63.083</f>
        <v>201.70780560881545</v>
      </c>
      <c r="K52" s="46" t="str">
        <f>IF($C$29=0,"-", $C$38/$D52)</f>
        <v>-</v>
      </c>
      <c r="L52" s="45" t="str">
        <f>IF($C$29=0,"-", ($C$38/$D52)*$C$23)</f>
        <v>-</v>
      </c>
      <c r="M52" s="47" t="str">
        <f>IF($C$29=0,"-", $L52*2.1333)</f>
        <v>-</v>
      </c>
      <c r="N52" s="47" t="str">
        <f>IF($C$29=0,"-", $L52*63.083)</f>
        <v>-</v>
      </c>
      <c r="O52" s="59" t="str">
        <f>IF($C$29=0,"-", H52/L52*100)</f>
        <v>-</v>
      </c>
    </row>
    <row r="53" spans="1:15" ht="24" customHeight="1" thickTop="1" thickBot="1" x14ac:dyDescent="0.3">
      <c r="C53" s="21">
        <v>10</v>
      </c>
      <c r="D53" s="45">
        <f t="shared" ref="D53:D71" si="0">$C$31/($C53/100)</f>
        <v>192.5</v>
      </c>
      <c r="E53" s="45">
        <f t="shared" ref="E53:E71" si="1">$C$35/($D53*60)</f>
        <v>0.68</v>
      </c>
      <c r="F53" s="46">
        <f t="shared" ref="F53:F71" si="2">$D53*($C$30/453)/$C$38</f>
        <v>2.6033284311804588</v>
      </c>
      <c r="G53" s="46">
        <f t="shared" ref="G53:G71" si="3">$C$37/$D53</f>
        <v>0.63316804407713501</v>
      </c>
      <c r="H53" s="45">
        <f t="shared" ref="H53:H71" si="4">($C$37/$D53)*$C$23</f>
        <v>6.3949972451790638</v>
      </c>
      <c r="I53" s="47">
        <f t="shared" ref="I53:I70" si="5">$H53*2.1333</f>
        <v>13.642447623140498</v>
      </c>
      <c r="J53" s="47">
        <f t="shared" ref="J53:J70" si="6">$H53*63.083</f>
        <v>403.4156112176309</v>
      </c>
      <c r="K53" s="46" t="str">
        <f t="shared" ref="K53:K71" si="7">IF($C$29=0,"-", $C$38/$D53)</f>
        <v>-</v>
      </c>
      <c r="L53" s="45" t="str">
        <f t="shared" ref="L53:L71" si="8">IF($C$29=0,"-", ($C$38/$D53)*$C$23)</f>
        <v>-</v>
      </c>
      <c r="M53" s="47" t="str">
        <f t="shared" ref="M53:M71" si="9">IF($C$29=0,"-", $L53*2.1333)</f>
        <v>-</v>
      </c>
      <c r="N53" s="47" t="str">
        <f t="shared" ref="N53:N71" si="10">IF($C$29=0,"-", $L53*63.083)</f>
        <v>-</v>
      </c>
      <c r="O53" s="59" t="str">
        <f t="shared" ref="O53:O71" si="11">IF($C$29=0,"-", H53/L53*100)</f>
        <v>-</v>
      </c>
    </row>
    <row r="54" spans="1:15" ht="24" customHeight="1" thickTop="1" thickBot="1" x14ac:dyDescent="0.3">
      <c r="C54" s="21">
        <v>15</v>
      </c>
      <c r="D54" s="45">
        <f t="shared" si="0"/>
        <v>128.33333333333334</v>
      </c>
      <c r="E54" s="45">
        <f t="shared" si="1"/>
        <v>1.0199999999999998</v>
      </c>
      <c r="F54" s="46">
        <f t="shared" si="2"/>
        <v>1.7355522874536391</v>
      </c>
      <c r="G54" s="46">
        <f t="shared" si="3"/>
        <v>0.9497520661157024</v>
      </c>
      <c r="H54" s="45">
        <f t="shared" si="4"/>
        <v>9.5924958677685943</v>
      </c>
      <c r="I54" s="47">
        <f t="shared" si="5"/>
        <v>20.463671434710744</v>
      </c>
      <c r="J54" s="47">
        <f t="shared" si="6"/>
        <v>605.12341682644626</v>
      </c>
      <c r="K54" s="46" t="str">
        <f t="shared" si="7"/>
        <v>-</v>
      </c>
      <c r="L54" s="45" t="str">
        <f t="shared" si="8"/>
        <v>-</v>
      </c>
      <c r="M54" s="47" t="str">
        <f t="shared" si="9"/>
        <v>-</v>
      </c>
      <c r="N54" s="47" t="str">
        <f t="shared" si="10"/>
        <v>-</v>
      </c>
      <c r="O54" s="59" t="str">
        <f t="shared" si="11"/>
        <v>-</v>
      </c>
    </row>
    <row r="55" spans="1:15" ht="24" customHeight="1" thickTop="1" thickBot="1" x14ac:dyDescent="0.3">
      <c r="C55" s="21">
        <f t="shared" ref="C55:C71" si="12">C54+5</f>
        <v>20</v>
      </c>
      <c r="D55" s="45">
        <f t="shared" si="0"/>
        <v>96.25</v>
      </c>
      <c r="E55" s="45">
        <f t="shared" si="1"/>
        <v>1.36</v>
      </c>
      <c r="F55" s="46">
        <f t="shared" si="2"/>
        <v>1.3016642155902294</v>
      </c>
      <c r="G55" s="46">
        <f t="shared" si="3"/>
        <v>1.26633608815427</v>
      </c>
      <c r="H55" s="45">
        <f t="shared" si="4"/>
        <v>12.789994490358128</v>
      </c>
      <c r="I55" s="47">
        <f t="shared" si="5"/>
        <v>27.284895246280996</v>
      </c>
      <c r="J55" s="47">
        <f t="shared" si="6"/>
        <v>806.83122243526179</v>
      </c>
      <c r="K55" s="46" t="str">
        <f t="shared" si="7"/>
        <v>-</v>
      </c>
      <c r="L55" s="45" t="str">
        <f t="shared" si="8"/>
        <v>-</v>
      </c>
      <c r="M55" s="47" t="str">
        <f t="shared" si="9"/>
        <v>-</v>
      </c>
      <c r="N55" s="47" t="str">
        <f t="shared" si="10"/>
        <v>-</v>
      </c>
      <c r="O55" s="59" t="str">
        <f t="shared" si="11"/>
        <v>-</v>
      </c>
    </row>
    <row r="56" spans="1:15" ht="24" customHeight="1" thickTop="1" thickBot="1" x14ac:dyDescent="0.3">
      <c r="C56" s="21">
        <f t="shared" si="12"/>
        <v>25</v>
      </c>
      <c r="D56" s="45">
        <f t="shared" si="0"/>
        <v>77</v>
      </c>
      <c r="E56" s="45">
        <f t="shared" si="1"/>
        <v>1.7</v>
      </c>
      <c r="F56" s="46">
        <f t="shared" si="2"/>
        <v>1.0413313724721833</v>
      </c>
      <c r="G56" s="46">
        <f t="shared" si="3"/>
        <v>1.5829201101928376</v>
      </c>
      <c r="H56" s="45">
        <f t="shared" si="4"/>
        <v>15.987493112947659</v>
      </c>
      <c r="I56" s="47">
        <f t="shared" si="5"/>
        <v>34.106119057851245</v>
      </c>
      <c r="J56" s="47">
        <f t="shared" si="6"/>
        <v>1008.5390280440771</v>
      </c>
      <c r="K56" s="46" t="str">
        <f t="shared" si="7"/>
        <v>-</v>
      </c>
      <c r="L56" s="45" t="str">
        <f t="shared" si="8"/>
        <v>-</v>
      </c>
      <c r="M56" s="47" t="str">
        <f t="shared" si="9"/>
        <v>-</v>
      </c>
      <c r="N56" s="47" t="str">
        <f t="shared" si="10"/>
        <v>-</v>
      </c>
      <c r="O56" s="59" t="str">
        <f t="shared" si="11"/>
        <v>-</v>
      </c>
    </row>
    <row r="57" spans="1:15" ht="24" customHeight="1" thickTop="1" thickBot="1" x14ac:dyDescent="0.3">
      <c r="C57" s="21">
        <f t="shared" si="12"/>
        <v>30</v>
      </c>
      <c r="D57" s="45">
        <f t="shared" si="0"/>
        <v>64.166666666666671</v>
      </c>
      <c r="E57" s="45">
        <f t="shared" si="1"/>
        <v>2.0399999999999996</v>
      </c>
      <c r="F57" s="46">
        <f t="shared" si="2"/>
        <v>0.86777614372681955</v>
      </c>
      <c r="G57" s="46">
        <f t="shared" si="3"/>
        <v>1.8995041322314048</v>
      </c>
      <c r="H57" s="45">
        <f t="shared" si="4"/>
        <v>19.184991735537189</v>
      </c>
      <c r="I57" s="47">
        <f t="shared" si="5"/>
        <v>40.927342869421487</v>
      </c>
      <c r="J57" s="47">
        <f t="shared" si="6"/>
        <v>1210.2468336528925</v>
      </c>
      <c r="K57" s="46" t="str">
        <f t="shared" si="7"/>
        <v>-</v>
      </c>
      <c r="L57" s="45" t="str">
        <f t="shared" si="8"/>
        <v>-</v>
      </c>
      <c r="M57" s="47" t="str">
        <f t="shared" si="9"/>
        <v>-</v>
      </c>
      <c r="N57" s="47" t="str">
        <f t="shared" si="10"/>
        <v>-</v>
      </c>
      <c r="O57" s="59" t="str">
        <f t="shared" si="11"/>
        <v>-</v>
      </c>
    </row>
    <row r="58" spans="1:15" ht="24" customHeight="1" thickTop="1" thickBot="1" x14ac:dyDescent="0.3">
      <c r="C58" s="21">
        <f t="shared" si="12"/>
        <v>35</v>
      </c>
      <c r="D58" s="45">
        <f t="shared" si="0"/>
        <v>55</v>
      </c>
      <c r="E58" s="45">
        <f t="shared" si="1"/>
        <v>2.38</v>
      </c>
      <c r="F58" s="46">
        <f t="shared" si="2"/>
        <v>0.74380812319441669</v>
      </c>
      <c r="G58" s="46">
        <f t="shared" si="3"/>
        <v>2.2160881542699724</v>
      </c>
      <c r="H58" s="45">
        <f t="shared" si="4"/>
        <v>22.38249035812672</v>
      </c>
      <c r="I58" s="47">
        <f t="shared" si="5"/>
        <v>47.748566680991736</v>
      </c>
      <c r="J58" s="47">
        <f t="shared" si="6"/>
        <v>1411.9546392617078</v>
      </c>
      <c r="K58" s="46" t="str">
        <f t="shared" si="7"/>
        <v>-</v>
      </c>
      <c r="L58" s="45" t="str">
        <f t="shared" si="8"/>
        <v>-</v>
      </c>
      <c r="M58" s="47" t="str">
        <f t="shared" si="9"/>
        <v>-</v>
      </c>
      <c r="N58" s="47" t="str">
        <f t="shared" si="10"/>
        <v>-</v>
      </c>
      <c r="O58" s="59" t="str">
        <f t="shared" si="11"/>
        <v>-</v>
      </c>
    </row>
    <row r="59" spans="1:15" ht="24" customHeight="1" thickTop="1" thickBot="1" x14ac:dyDescent="0.3">
      <c r="C59" s="21">
        <f t="shared" si="12"/>
        <v>40</v>
      </c>
      <c r="D59" s="45">
        <f t="shared" si="0"/>
        <v>48.125</v>
      </c>
      <c r="E59" s="45">
        <f t="shared" si="1"/>
        <v>2.72</v>
      </c>
      <c r="F59" s="46">
        <f t="shared" si="2"/>
        <v>0.65083210779511469</v>
      </c>
      <c r="G59" s="46">
        <f t="shared" si="3"/>
        <v>2.53267217630854</v>
      </c>
      <c r="H59" s="45">
        <f t="shared" si="4"/>
        <v>25.579988980716255</v>
      </c>
      <c r="I59" s="47">
        <f t="shared" si="5"/>
        <v>54.569790492561992</v>
      </c>
      <c r="J59" s="47">
        <f t="shared" si="6"/>
        <v>1613.6624448705236</v>
      </c>
      <c r="K59" s="46" t="str">
        <f t="shared" si="7"/>
        <v>-</v>
      </c>
      <c r="L59" s="45" t="str">
        <f t="shared" si="8"/>
        <v>-</v>
      </c>
      <c r="M59" s="47" t="str">
        <f t="shared" si="9"/>
        <v>-</v>
      </c>
      <c r="N59" s="47" t="str">
        <f t="shared" si="10"/>
        <v>-</v>
      </c>
      <c r="O59" s="59" t="str">
        <f t="shared" si="11"/>
        <v>-</v>
      </c>
    </row>
    <row r="60" spans="1:15" ht="24" customHeight="1" thickTop="1" thickBot="1" x14ac:dyDescent="0.3">
      <c r="C60" s="21">
        <f t="shared" si="12"/>
        <v>45</v>
      </c>
      <c r="D60" s="45">
        <f t="shared" si="0"/>
        <v>42.777777777777779</v>
      </c>
      <c r="E60" s="45">
        <f t="shared" si="1"/>
        <v>3.06</v>
      </c>
      <c r="F60" s="46">
        <f t="shared" si="2"/>
        <v>0.57851742915121296</v>
      </c>
      <c r="G60" s="46">
        <f t="shared" si="3"/>
        <v>2.8492561983471076</v>
      </c>
      <c r="H60" s="45">
        <f t="shared" si="4"/>
        <v>28.777487603305786</v>
      </c>
      <c r="I60" s="47">
        <f t="shared" si="5"/>
        <v>61.391014304132241</v>
      </c>
      <c r="J60" s="47">
        <f t="shared" si="6"/>
        <v>1815.3702504793389</v>
      </c>
      <c r="K60" s="46" t="str">
        <f t="shared" si="7"/>
        <v>-</v>
      </c>
      <c r="L60" s="45" t="str">
        <f t="shared" si="8"/>
        <v>-</v>
      </c>
      <c r="M60" s="47" t="str">
        <f t="shared" si="9"/>
        <v>-</v>
      </c>
      <c r="N60" s="47" t="str">
        <f t="shared" si="10"/>
        <v>-</v>
      </c>
      <c r="O60" s="59" t="str">
        <f t="shared" si="11"/>
        <v>-</v>
      </c>
    </row>
    <row r="61" spans="1:15" ht="24" customHeight="1" thickTop="1" thickBot="1" x14ac:dyDescent="0.3">
      <c r="C61" s="21">
        <f t="shared" si="12"/>
        <v>50</v>
      </c>
      <c r="D61" s="45">
        <f t="shared" si="0"/>
        <v>38.5</v>
      </c>
      <c r="E61" s="45">
        <f t="shared" si="1"/>
        <v>3.4</v>
      </c>
      <c r="F61" s="46">
        <f t="shared" si="2"/>
        <v>0.52066568623609166</v>
      </c>
      <c r="G61" s="46">
        <f t="shared" si="3"/>
        <v>3.1658402203856753</v>
      </c>
      <c r="H61" s="45">
        <f t="shared" si="4"/>
        <v>31.974986225895318</v>
      </c>
      <c r="I61" s="47">
        <f t="shared" si="5"/>
        <v>68.21223811570249</v>
      </c>
      <c r="J61" s="47">
        <f t="shared" si="6"/>
        <v>2017.0780560881542</v>
      </c>
      <c r="K61" s="46" t="str">
        <f t="shared" si="7"/>
        <v>-</v>
      </c>
      <c r="L61" s="45" t="str">
        <f t="shared" si="8"/>
        <v>-</v>
      </c>
      <c r="M61" s="47" t="str">
        <f t="shared" si="9"/>
        <v>-</v>
      </c>
      <c r="N61" s="47" t="str">
        <f t="shared" si="10"/>
        <v>-</v>
      </c>
      <c r="O61" s="59" t="str">
        <f t="shared" si="11"/>
        <v>-</v>
      </c>
    </row>
    <row r="62" spans="1:15" ht="24" customHeight="1" thickTop="1" thickBot="1" x14ac:dyDescent="0.3">
      <c r="C62" s="21">
        <f t="shared" si="12"/>
        <v>55</v>
      </c>
      <c r="D62" s="45">
        <f t="shared" si="0"/>
        <v>35</v>
      </c>
      <c r="E62" s="45">
        <f t="shared" si="1"/>
        <v>3.74</v>
      </c>
      <c r="F62" s="46">
        <f t="shared" si="2"/>
        <v>0.47333244203281066</v>
      </c>
      <c r="G62" s="46">
        <f t="shared" si="3"/>
        <v>3.4824242424242424</v>
      </c>
      <c r="H62" s="45">
        <f t="shared" si="4"/>
        <v>35.172484848484849</v>
      </c>
      <c r="I62" s="47">
        <f t="shared" si="5"/>
        <v>75.033461927272739</v>
      </c>
      <c r="J62" s="47">
        <f t="shared" si="6"/>
        <v>2218.7858616969697</v>
      </c>
      <c r="K62" s="46" t="str">
        <f t="shared" si="7"/>
        <v>-</v>
      </c>
      <c r="L62" s="45" t="str">
        <f t="shared" si="8"/>
        <v>-</v>
      </c>
      <c r="M62" s="47" t="str">
        <f t="shared" si="9"/>
        <v>-</v>
      </c>
      <c r="N62" s="47" t="str">
        <f t="shared" si="10"/>
        <v>-</v>
      </c>
      <c r="O62" s="59" t="str">
        <f t="shared" si="11"/>
        <v>-</v>
      </c>
    </row>
    <row r="63" spans="1:15" ht="24" customHeight="1" thickTop="1" thickBot="1" x14ac:dyDescent="0.3">
      <c r="C63" s="21">
        <f t="shared" si="12"/>
        <v>60</v>
      </c>
      <c r="D63" s="45">
        <f t="shared" si="0"/>
        <v>32.083333333333336</v>
      </c>
      <c r="E63" s="45">
        <f t="shared" si="1"/>
        <v>4.0799999999999992</v>
      </c>
      <c r="F63" s="46">
        <f t="shared" si="2"/>
        <v>0.43388807186340977</v>
      </c>
      <c r="G63" s="46">
        <f t="shared" si="3"/>
        <v>3.7990082644628096</v>
      </c>
      <c r="H63" s="45">
        <f t="shared" si="4"/>
        <v>38.369983471074377</v>
      </c>
      <c r="I63" s="47">
        <f t="shared" si="5"/>
        <v>81.854685738842974</v>
      </c>
      <c r="J63" s="47">
        <f t="shared" si="6"/>
        <v>2420.493667305785</v>
      </c>
      <c r="K63" s="46" t="str">
        <f t="shared" si="7"/>
        <v>-</v>
      </c>
      <c r="L63" s="45" t="str">
        <f t="shared" si="8"/>
        <v>-</v>
      </c>
      <c r="M63" s="47" t="str">
        <f t="shared" si="9"/>
        <v>-</v>
      </c>
      <c r="N63" s="47" t="str">
        <f t="shared" si="10"/>
        <v>-</v>
      </c>
      <c r="O63" s="59" t="str">
        <f t="shared" si="11"/>
        <v>-</v>
      </c>
    </row>
    <row r="64" spans="1:15" ht="24" customHeight="1" thickTop="1" thickBot="1" x14ac:dyDescent="0.3">
      <c r="C64" s="21">
        <f t="shared" si="12"/>
        <v>65</v>
      </c>
      <c r="D64" s="45">
        <f t="shared" si="0"/>
        <v>29.615384615384613</v>
      </c>
      <c r="E64" s="45">
        <f t="shared" si="1"/>
        <v>4.4200000000000008</v>
      </c>
      <c r="F64" s="46">
        <f t="shared" si="2"/>
        <v>0.40051206633545511</v>
      </c>
      <c r="G64" s="46">
        <f t="shared" si="3"/>
        <v>4.1155922865013777</v>
      </c>
      <c r="H64" s="45">
        <f t="shared" si="4"/>
        <v>41.567482093663912</v>
      </c>
      <c r="I64" s="47">
        <f t="shared" si="5"/>
        <v>88.675909550413238</v>
      </c>
      <c r="J64" s="47">
        <f t="shared" si="6"/>
        <v>2622.2014729146003</v>
      </c>
      <c r="K64" s="46" t="str">
        <f t="shared" si="7"/>
        <v>-</v>
      </c>
      <c r="L64" s="45" t="str">
        <f t="shared" si="8"/>
        <v>-</v>
      </c>
      <c r="M64" s="47" t="str">
        <f t="shared" si="9"/>
        <v>-</v>
      </c>
      <c r="N64" s="47" t="str">
        <f t="shared" si="10"/>
        <v>-</v>
      </c>
      <c r="O64" s="59" t="str">
        <f t="shared" si="11"/>
        <v>-</v>
      </c>
    </row>
    <row r="65" spans="3:15" ht="24" customHeight="1" thickTop="1" thickBot="1" x14ac:dyDescent="0.3">
      <c r="C65" s="21">
        <f t="shared" si="12"/>
        <v>70</v>
      </c>
      <c r="D65" s="45">
        <f t="shared" si="0"/>
        <v>27.5</v>
      </c>
      <c r="E65" s="45">
        <f t="shared" si="1"/>
        <v>4.76</v>
      </c>
      <c r="F65" s="46">
        <f t="shared" si="2"/>
        <v>0.37190406159720835</v>
      </c>
      <c r="G65" s="46">
        <f t="shared" si="3"/>
        <v>4.4321763085399448</v>
      </c>
      <c r="H65" s="45">
        <f t="shared" si="4"/>
        <v>44.76498071625344</v>
      </c>
      <c r="I65" s="47">
        <f t="shared" si="5"/>
        <v>95.497133361983472</v>
      </c>
      <c r="J65" s="47">
        <f t="shared" si="6"/>
        <v>2823.9092785234157</v>
      </c>
      <c r="K65" s="46" t="str">
        <f t="shared" si="7"/>
        <v>-</v>
      </c>
      <c r="L65" s="45" t="str">
        <f t="shared" si="8"/>
        <v>-</v>
      </c>
      <c r="M65" s="47" t="str">
        <f t="shared" si="9"/>
        <v>-</v>
      </c>
      <c r="N65" s="47" t="str">
        <f t="shared" si="10"/>
        <v>-</v>
      </c>
      <c r="O65" s="59" t="str">
        <f t="shared" si="11"/>
        <v>-</v>
      </c>
    </row>
    <row r="66" spans="3:15" ht="24" customHeight="1" thickTop="1" thickBot="1" x14ac:dyDescent="0.3">
      <c r="C66" s="21">
        <f t="shared" si="12"/>
        <v>75</v>
      </c>
      <c r="D66" s="45">
        <f t="shared" si="0"/>
        <v>25.666666666666668</v>
      </c>
      <c r="E66" s="45">
        <f t="shared" si="1"/>
        <v>5.0999999999999996</v>
      </c>
      <c r="F66" s="46">
        <f t="shared" si="2"/>
        <v>0.34711045749072783</v>
      </c>
      <c r="G66" s="46">
        <f t="shared" si="3"/>
        <v>4.748760330578512</v>
      </c>
      <c r="H66" s="45">
        <f t="shared" si="4"/>
        <v>47.962479338842968</v>
      </c>
      <c r="I66" s="47">
        <f t="shared" si="5"/>
        <v>102.31835717355371</v>
      </c>
      <c r="J66" s="47">
        <f t="shared" si="6"/>
        <v>3025.617084132231</v>
      </c>
      <c r="K66" s="46" t="str">
        <f t="shared" si="7"/>
        <v>-</v>
      </c>
      <c r="L66" s="45" t="str">
        <f t="shared" si="8"/>
        <v>-</v>
      </c>
      <c r="M66" s="47" t="str">
        <f t="shared" si="9"/>
        <v>-</v>
      </c>
      <c r="N66" s="47" t="str">
        <f t="shared" si="10"/>
        <v>-</v>
      </c>
      <c r="O66" s="59" t="str">
        <f t="shared" si="11"/>
        <v>-</v>
      </c>
    </row>
    <row r="67" spans="3:15" ht="24" customHeight="1" thickTop="1" thickBot="1" x14ac:dyDescent="0.3">
      <c r="C67" s="21">
        <f t="shared" si="12"/>
        <v>80</v>
      </c>
      <c r="D67" s="45">
        <f t="shared" si="0"/>
        <v>24.0625</v>
      </c>
      <c r="E67" s="45">
        <f t="shared" si="1"/>
        <v>5.44</v>
      </c>
      <c r="F67" s="46">
        <f t="shared" si="2"/>
        <v>0.32541605389755734</v>
      </c>
      <c r="G67" s="46">
        <f t="shared" si="3"/>
        <v>5.06534435261708</v>
      </c>
      <c r="H67" s="45">
        <f t="shared" si="4"/>
        <v>51.15997796143251</v>
      </c>
      <c r="I67" s="47">
        <f t="shared" si="5"/>
        <v>109.13958098512398</v>
      </c>
      <c r="J67" s="47">
        <f t="shared" si="6"/>
        <v>3227.3248897410472</v>
      </c>
      <c r="K67" s="46" t="str">
        <f t="shared" si="7"/>
        <v>-</v>
      </c>
      <c r="L67" s="45" t="str">
        <f t="shared" si="8"/>
        <v>-</v>
      </c>
      <c r="M67" s="47" t="str">
        <f t="shared" si="9"/>
        <v>-</v>
      </c>
      <c r="N67" s="47" t="str">
        <f t="shared" si="10"/>
        <v>-</v>
      </c>
      <c r="O67" s="59" t="str">
        <f t="shared" si="11"/>
        <v>-</v>
      </c>
    </row>
    <row r="68" spans="3:15" ht="24" customHeight="1" thickTop="1" thickBot="1" x14ac:dyDescent="0.3">
      <c r="C68" s="21">
        <f t="shared" si="12"/>
        <v>85</v>
      </c>
      <c r="D68" s="45">
        <f t="shared" si="0"/>
        <v>22.647058823529413</v>
      </c>
      <c r="E68" s="45">
        <f t="shared" si="1"/>
        <v>5.7799999999999994</v>
      </c>
      <c r="F68" s="46">
        <f t="shared" si="2"/>
        <v>0.30627393308005396</v>
      </c>
      <c r="G68" s="46">
        <f t="shared" si="3"/>
        <v>5.3819283746556472</v>
      </c>
      <c r="H68" s="45">
        <f t="shared" si="4"/>
        <v>54.357476584022038</v>
      </c>
      <c r="I68" s="47">
        <f t="shared" si="5"/>
        <v>115.96080479669422</v>
      </c>
      <c r="J68" s="47">
        <f t="shared" si="6"/>
        <v>3429.032695349862</v>
      </c>
      <c r="K68" s="46" t="str">
        <f t="shared" si="7"/>
        <v>-</v>
      </c>
      <c r="L68" s="45" t="str">
        <f t="shared" si="8"/>
        <v>-</v>
      </c>
      <c r="M68" s="47" t="str">
        <f t="shared" si="9"/>
        <v>-</v>
      </c>
      <c r="N68" s="47" t="str">
        <f t="shared" si="10"/>
        <v>-</v>
      </c>
      <c r="O68" s="59" t="str">
        <f t="shared" si="11"/>
        <v>-</v>
      </c>
    </row>
    <row r="69" spans="3:15" ht="24" customHeight="1" thickTop="1" thickBot="1" x14ac:dyDescent="0.3">
      <c r="C69" s="21">
        <f t="shared" si="12"/>
        <v>90</v>
      </c>
      <c r="D69" s="45">
        <f t="shared" si="0"/>
        <v>21.388888888888889</v>
      </c>
      <c r="E69" s="45">
        <f t="shared" si="1"/>
        <v>6.12</v>
      </c>
      <c r="F69" s="46">
        <f t="shared" si="2"/>
        <v>0.28925871457560648</v>
      </c>
      <c r="G69" s="46">
        <f t="shared" si="3"/>
        <v>5.6985123966942153</v>
      </c>
      <c r="H69" s="45">
        <f t="shared" si="4"/>
        <v>57.554975206611573</v>
      </c>
      <c r="I69" s="47">
        <f t="shared" si="5"/>
        <v>122.78202860826448</v>
      </c>
      <c r="J69" s="47">
        <f t="shared" si="6"/>
        <v>3630.7405009586778</v>
      </c>
      <c r="K69" s="46" t="str">
        <f t="shared" si="7"/>
        <v>-</v>
      </c>
      <c r="L69" s="45" t="str">
        <f t="shared" si="8"/>
        <v>-</v>
      </c>
      <c r="M69" s="47" t="str">
        <f t="shared" si="9"/>
        <v>-</v>
      </c>
      <c r="N69" s="47" t="str">
        <f t="shared" si="10"/>
        <v>-</v>
      </c>
      <c r="O69" s="59" t="str">
        <f t="shared" si="11"/>
        <v>-</v>
      </c>
    </row>
    <row r="70" spans="3:15" ht="24" customHeight="1" thickTop="1" thickBot="1" x14ac:dyDescent="0.3">
      <c r="C70" s="21">
        <f t="shared" si="12"/>
        <v>95</v>
      </c>
      <c r="D70" s="45">
        <f t="shared" si="0"/>
        <v>20.263157894736842</v>
      </c>
      <c r="E70" s="45">
        <f t="shared" si="1"/>
        <v>6.4599999999999991</v>
      </c>
      <c r="F70" s="46">
        <f t="shared" si="2"/>
        <v>0.27403457170320616</v>
      </c>
      <c r="G70" s="46">
        <f t="shared" si="3"/>
        <v>6.0150964187327824</v>
      </c>
      <c r="H70" s="45">
        <f t="shared" si="4"/>
        <v>60.752473829201101</v>
      </c>
      <c r="I70" s="47">
        <f t="shared" si="5"/>
        <v>129.60325241983472</v>
      </c>
      <c r="J70" s="47">
        <f t="shared" si="6"/>
        <v>3832.4483065674931</v>
      </c>
      <c r="K70" s="46" t="str">
        <f t="shared" si="7"/>
        <v>-</v>
      </c>
      <c r="L70" s="45" t="str">
        <f t="shared" si="8"/>
        <v>-</v>
      </c>
      <c r="M70" s="47" t="str">
        <f t="shared" si="9"/>
        <v>-</v>
      </c>
      <c r="N70" s="47" t="str">
        <f t="shared" si="10"/>
        <v>-</v>
      </c>
      <c r="O70" s="59" t="str">
        <f t="shared" si="11"/>
        <v>-</v>
      </c>
    </row>
    <row r="71" spans="3:15" ht="24" customHeight="1" thickTop="1" thickBot="1" x14ac:dyDescent="0.3">
      <c r="C71" s="21">
        <f t="shared" si="12"/>
        <v>100</v>
      </c>
      <c r="D71" s="45">
        <f t="shared" si="0"/>
        <v>19.25</v>
      </c>
      <c r="E71" s="45">
        <f t="shared" si="1"/>
        <v>6.8</v>
      </c>
      <c r="F71" s="46">
        <f t="shared" si="2"/>
        <v>0.26033284311804583</v>
      </c>
      <c r="G71" s="46">
        <f t="shared" si="3"/>
        <v>6.3316804407713505</v>
      </c>
      <c r="H71" s="45">
        <f t="shared" si="4"/>
        <v>63.949972451790636</v>
      </c>
      <c r="I71" s="47">
        <f>$H71*2.1333</f>
        <v>136.42447623140498</v>
      </c>
      <c r="J71" s="47">
        <f>$H71*63.083</f>
        <v>4034.1561121763084</v>
      </c>
      <c r="K71" s="46" t="str">
        <f t="shared" si="7"/>
        <v>-</v>
      </c>
      <c r="L71" s="45" t="str">
        <f t="shared" si="8"/>
        <v>-</v>
      </c>
      <c r="M71" s="47" t="str">
        <f t="shared" si="9"/>
        <v>-</v>
      </c>
      <c r="N71" s="47" t="str">
        <f t="shared" si="10"/>
        <v>-</v>
      </c>
      <c r="O71" s="59" t="str">
        <f t="shared" si="11"/>
        <v>-</v>
      </c>
    </row>
    <row r="72" spans="3:15" ht="15.75" thickTop="1" x14ac:dyDescent="0.25"/>
  </sheetData>
  <sheetProtection sheet="1" objects="1" scenarios="1"/>
  <protectedRanges>
    <protectedRange sqref="E9" name="Range4"/>
    <protectedRange sqref="C26:C32" name="Range3"/>
    <protectedRange sqref="A20:I24" name="Range2"/>
  </protectedRanges>
  <mergeCells count="9">
    <mergeCell ref="K46:N46"/>
    <mergeCell ref="E8:G8"/>
    <mergeCell ref="G46:J46"/>
    <mergeCell ref="C43:F43"/>
    <mergeCell ref="G43:H43"/>
    <mergeCell ref="I43:J43"/>
    <mergeCell ref="B20:F20"/>
    <mergeCell ref="G23:H23"/>
    <mergeCell ref="C42:J42"/>
  </mergeCells>
  <dataValidations count="1">
    <dataValidation type="list" allowBlank="1" showInputMessage="1" showErrorMessage="1" sqref="E10" xr:uid="{8950A357-22FA-4873-877D-CFC2EF8003F8}">
      <formula1>"32% UAN, 28% UAN"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Nebraska - 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3</dc:creator>
  <cp:lastModifiedBy>Steven Melvin</cp:lastModifiedBy>
  <cp:lastPrinted>2012-01-11T22:26:46Z</cp:lastPrinted>
  <dcterms:created xsi:type="dcterms:W3CDTF">2012-01-11T20:02:10Z</dcterms:created>
  <dcterms:modified xsi:type="dcterms:W3CDTF">2023-01-09T16:51:18Z</dcterms:modified>
</cp:coreProperties>
</file>